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stonuua-my.sharepoint.com/personal/dvalentine_uua_org/Documents/"/>
    </mc:Choice>
  </mc:AlternateContent>
  <xr:revisionPtr revIDLastSave="7" documentId="8_{421C1104-35A7-4743-85E1-939CC438A4A7}" xr6:coauthVersionLast="47" xr6:coauthVersionMax="47" xr10:uidLastSave="{BA2F567E-7A39-457B-8634-FBFEA940CA32}"/>
  <bookViews>
    <workbookView xWindow="59280" yWindow="735" windowWidth="20880" windowHeight="19740" xr2:uid="{9E47040D-61B8-4F50-84ED-3161E0EF0091}"/>
  </bookViews>
  <sheets>
    <sheet name="P+L" sheetId="1" r:id="rId1"/>
  </sheets>
  <definedNames>
    <definedName name="_xlnm.Print_Area" localSheetId="0">'P+L'!$B$1:$L$45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3" i="1" s="1"/>
  <c r="D44" i="1" s="1"/>
  <c r="C42" i="1"/>
  <c r="C43" i="1" s="1"/>
  <c r="C44" i="1" s="1"/>
  <c r="H39" i="1"/>
  <c r="H41" i="1" s="1"/>
  <c r="G39" i="1"/>
  <c r="F39" i="1"/>
  <c r="E39" i="1"/>
  <c r="D39" i="1"/>
  <c r="C39" i="1"/>
  <c r="K37" i="1"/>
  <c r="K36" i="1"/>
  <c r="K35" i="1"/>
  <c r="K34" i="1"/>
  <c r="K33" i="1"/>
  <c r="K32" i="1"/>
  <c r="K31" i="1"/>
  <c r="K30" i="1"/>
  <c r="K29" i="1"/>
  <c r="K28" i="1"/>
  <c r="I27" i="1"/>
  <c r="I39" i="1" s="1"/>
  <c r="K26" i="1"/>
  <c r="K25" i="1"/>
  <c r="K24" i="1"/>
  <c r="J22" i="1"/>
  <c r="I22" i="1"/>
  <c r="H22" i="1"/>
  <c r="K22" i="1" s="1"/>
  <c r="J21" i="1"/>
  <c r="I21" i="1"/>
  <c r="I42" i="1" s="1"/>
  <c r="H21" i="1"/>
  <c r="G21" i="1"/>
  <c r="G42" i="1" s="1"/>
  <c r="G43" i="1" s="1"/>
  <c r="G44" i="1" s="1"/>
  <c r="F21" i="1"/>
  <c r="E21" i="1"/>
  <c r="E42" i="1" s="1"/>
  <c r="D21" i="1"/>
  <c r="C21" i="1"/>
  <c r="K20" i="1"/>
  <c r="K19" i="1"/>
  <c r="K15" i="1"/>
  <c r="H13" i="1"/>
  <c r="G13" i="1"/>
  <c r="L6" i="1" s="1"/>
  <c r="F13" i="1"/>
  <c r="E13" i="1"/>
  <c r="D13" i="1"/>
  <c r="C13" i="1"/>
  <c r="I12" i="1"/>
  <c r="J12" i="1" s="1"/>
  <c r="J13" i="1" s="1"/>
  <c r="K11" i="1"/>
  <c r="K10" i="1"/>
  <c r="K9" i="1"/>
  <c r="K8" i="1"/>
  <c r="K7" i="1"/>
  <c r="K6" i="1"/>
  <c r="K5" i="1"/>
  <c r="K4" i="1"/>
  <c r="H42" i="1" l="1"/>
  <c r="H43" i="1" s="1"/>
  <c r="H44" i="1" s="1"/>
  <c r="E43" i="1"/>
  <c r="E44" i="1" s="1"/>
  <c r="I43" i="1"/>
  <c r="I44" i="1" s="1"/>
  <c r="F43" i="1"/>
  <c r="F44" i="1" s="1"/>
  <c r="I13" i="1"/>
  <c r="L7" i="1"/>
  <c r="L8" i="1"/>
  <c r="F42" i="1"/>
  <c r="G40" i="1"/>
  <c r="I41" i="1"/>
  <c r="I40" i="1"/>
  <c r="K13" i="1"/>
  <c r="J27" i="1"/>
  <c r="L9" i="1"/>
  <c r="K21" i="1"/>
  <c r="L10" i="1"/>
  <c r="H40" i="1"/>
  <c r="L4" i="1"/>
  <c r="L11" i="1"/>
  <c r="L5" i="1"/>
  <c r="L12" i="1"/>
  <c r="J39" i="1" l="1"/>
  <c r="L27" i="1"/>
  <c r="K27" i="1"/>
  <c r="J41" i="1" l="1"/>
  <c r="K41" i="1" s="1"/>
  <c r="L31" i="1"/>
  <c r="L25" i="1"/>
  <c r="L37" i="1"/>
  <c r="L30" i="1"/>
  <c r="L24" i="1"/>
  <c r="J40" i="1"/>
  <c r="K40" i="1" s="1"/>
  <c r="L36" i="1"/>
  <c r="L29" i="1"/>
  <c r="L35" i="1"/>
  <c r="L28" i="1"/>
  <c r="K39" i="1"/>
  <c r="L34" i="1"/>
  <c r="L33" i="1"/>
  <c r="L32" i="1"/>
  <c r="L26" i="1"/>
  <c r="J42" i="1"/>
  <c r="K42" i="1" l="1"/>
  <c r="J43" i="1"/>
  <c r="J44" i="1" l="1"/>
  <c r="K44" i="1" s="1"/>
  <c r="K43" i="1"/>
</calcChain>
</file>

<file path=xl/sharedStrings.xml><?xml version="1.0" encoding="utf-8"?>
<sst xmlns="http://schemas.openxmlformats.org/spreadsheetml/2006/main" count="58" uniqueCount="53">
  <si>
    <t xml:space="preserve">	</t>
  </si>
  <si>
    <t>Actual</t>
  </si>
  <si>
    <t>FYE Forecast</t>
  </si>
  <si>
    <t>Original Approved Budget</t>
  </si>
  <si>
    <t>Proposed Budget</t>
  </si>
  <si>
    <t>FY26 - 29</t>
  </si>
  <si>
    <t>Accounts</t>
  </si>
  <si>
    <t>FY2023</t>
  </si>
  <si>
    <t>FY2024</t>
  </si>
  <si>
    <t>FY2025</t>
  </si>
  <si>
    <t>FY2026</t>
  </si>
  <si>
    <t>FY2027</t>
  </si>
  <si>
    <t>FY2028</t>
  </si>
  <si>
    <t>FY2029</t>
  </si>
  <si>
    <t>Avg % Growth</t>
  </si>
  <si>
    <t>% of Budget</t>
  </si>
  <si>
    <t>PL Income</t>
  </si>
  <si>
    <t xml:space="preserve">  Administration Fees</t>
  </si>
  <si>
    <t xml:space="preserve">  Campaign Income</t>
  </si>
  <si>
    <t xml:space="preserve">  Fundraising</t>
  </si>
  <si>
    <t xml:space="preserve">  General Investment Income</t>
  </si>
  <si>
    <t xml:space="preserve">  Grants and Scholarships</t>
  </si>
  <si>
    <t xml:space="preserve">  Income for Other Purposes</t>
  </si>
  <si>
    <t xml:space="preserve">  Other Current Fund Income</t>
  </si>
  <si>
    <t xml:space="preserve">  Publications Income</t>
  </si>
  <si>
    <t xml:space="preserve">  Archived Income Accounts</t>
  </si>
  <si>
    <t xml:space="preserve">  Total Income</t>
  </si>
  <si>
    <t>PL COGS</t>
  </si>
  <si>
    <t>PL Expense</t>
  </si>
  <si>
    <t xml:space="preserve">  Compensation</t>
  </si>
  <si>
    <t xml:space="preserve">    Benefits</t>
  </si>
  <si>
    <t xml:space="preserve">    Salaries</t>
  </si>
  <si>
    <t xml:space="preserve">    Total Compensation</t>
  </si>
  <si>
    <t xml:space="preserve">  OpEx</t>
  </si>
  <si>
    <t xml:space="preserve">    Travel and Entertainment</t>
  </si>
  <si>
    <t xml:space="preserve">    Supplies and Misc</t>
  </si>
  <si>
    <t xml:space="preserve">    Dues and Subscriptions</t>
  </si>
  <si>
    <t xml:space="preserve">    Marketing</t>
  </si>
  <si>
    <t xml:space="preserve">    Programs and Events</t>
  </si>
  <si>
    <t xml:space="preserve">    IT</t>
  </si>
  <si>
    <t xml:space="preserve">    Professional Fees</t>
  </si>
  <si>
    <t xml:space="preserve">    Insurance</t>
  </si>
  <si>
    <t xml:space="preserve">    Facilities and Equipment</t>
  </si>
  <si>
    <t xml:space="preserve">    Utilities and Maintenance</t>
  </si>
  <si>
    <t xml:space="preserve">    Other Expenses</t>
  </si>
  <si>
    <t xml:space="preserve">    Bad Debt</t>
  </si>
  <si>
    <t xml:space="preserve">    Interest</t>
  </si>
  <si>
    <t xml:space="preserve">    Depreciation</t>
  </si>
  <si>
    <t xml:space="preserve">  Archived Expense Accounts</t>
  </si>
  <si>
    <t xml:space="preserve">    Total Opex</t>
  </si>
  <si>
    <t xml:space="preserve">  Total</t>
  </si>
  <si>
    <t>Net Income</t>
  </si>
  <si>
    <t>Net Income (less Depreciation)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</si>
</sst>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0" fontId="5" fillId="0" borderId="0" xfId="2" applyNumberFormat="1" applyFont="1"/>
    <xf numFmtId="9" fontId="5" fillId="0" borderId="0" xfId="2" applyFont="1"/>
    <xf numFmtId="9" fontId="2" fillId="0" borderId="0" xfId="2" applyFont="1"/>
    <xf numFmtId="10" fontId="2" fillId="0" borderId="0" xfId="2" applyNumberFormat="1" applyFont="1"/>
    <xf numFmtId="41" fontId="3" fillId="0" borderId="0" xfId="0" applyNumberFormat="1" applyFont="1"/>
    <xf numFmtId="41" fontId="5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0" fontId="5" fillId="0" borderId="0" xfId="0" applyFont="1"/>
    <xf numFmtId="10" fontId="4" fillId="0" borderId="0" xfId="2" applyNumberFormat="1" applyFont="1"/>
    <xf numFmtId="10" fontId="3" fillId="0" borderId="0" xfId="0" applyNumberFormat="1" applyFont="1"/>
    <xf numFmtId="10" fontId="6" fillId="0" borderId="0" xfId="2" applyNumberFormat="1" applyFont="1"/>
    <xf numFmtId="9" fontId="3" fillId="0" borderId="0" xfId="2" applyFont="1"/>
    <xf numFmtId="10" fontId="5" fillId="0" borderId="0" xfId="0" applyNumberFormat="1" applyFont="1"/>
    <xf numFmtId="9" fontId="6" fillId="0" borderId="0" xfId="0" applyNumberFormat="1" applyFont="1"/>
    <xf numFmtId="0" fontId="7" fillId="0" borderId="0" xfId="0" applyFont="1"/>
    <xf numFmtId="9" fontId="5" fillId="0" borderId="0" xfId="0" applyNumberFormat="1" applyFont="1"/>
    <xf numFmtId="9" fontId="2" fillId="0" borderId="0" xfId="0" applyNumberFormat="1" applyFont="1"/>
    <xf numFmtId="3" fontId="5" fillId="0" borderId="0" xfId="0" quotePrefix="1" applyNumberFormat="1" applyFont="1" applyAlignment="1">
      <alignment horizontal="right"/>
    </xf>
    <xf numFmtId="10" fontId="3" fillId="0" borderId="0" xfId="2" applyNumberFormat="1" applyFont="1"/>
    <xf numFmtId="164" fontId="5" fillId="0" borderId="0" xfId="1" applyNumberFormat="1" applyFont="1" applyFill="1" applyAlignment="1">
      <alignment horizontal="right"/>
    </xf>
    <xf numFmtId="3" fontId="4" fillId="0" borderId="0" xfId="0" applyNumberFormat="1" applyFont="1"/>
    <xf numFmtId="37" fontId="5" fillId="0" borderId="0" xfId="0" quotePrefix="1" applyNumberFormat="1" applyFont="1" applyAlignment="1">
      <alignment horizontal="right"/>
    </xf>
    <xf numFmtId="164" fontId="5" fillId="0" borderId="0" xfId="1" quotePrefix="1" applyNumberFormat="1" applyFont="1" applyFill="1" applyAlignment="1">
      <alignment horizontal="right"/>
    </xf>
    <xf numFmtId="164" fontId="2" fillId="0" borderId="0" xfId="1" quotePrefix="1" applyNumberFormat="1" applyFont="1" applyFill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2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50C8-8BE3-4F62-87FB-E32D784507F0}">
  <sheetPr>
    <pageSetUpPr fitToPage="1"/>
  </sheetPr>
  <dimension ref="B1:S52"/>
  <sheetViews>
    <sheetView tabSelected="1" zoomScale="110" zoomScaleNormal="110" workbookViewId="0">
      <selection activeCell="E10" sqref="E10"/>
    </sheetView>
  </sheetViews>
  <sheetFormatPr defaultRowHeight="14.25" x14ac:dyDescent="0.45"/>
  <cols>
    <col min="1" max="1" width="2.796875" style="2" customWidth="1"/>
    <col min="2" max="2" width="28.19921875" style="2" customWidth="1"/>
    <col min="3" max="3" width="10.59765625" style="2" hidden="1" customWidth="1"/>
    <col min="4" max="6" width="10.3984375" style="2" customWidth="1"/>
    <col min="7" max="7" width="10.3984375" style="5" customWidth="1"/>
    <col min="8" max="10" width="10.3984375" style="2" customWidth="1"/>
    <col min="11" max="11" width="11.6640625" style="2" bestFit="1" customWidth="1"/>
    <col min="12" max="12" width="9.796875" style="2" bestFit="1" customWidth="1"/>
    <col min="13" max="16384" width="9.06640625" style="2"/>
  </cols>
  <sheetData>
    <row r="1" spans="2:13" ht="39.75" x14ac:dyDescent="0.45">
      <c r="B1" s="1" t="s">
        <v>0</v>
      </c>
      <c r="C1" s="1" t="s">
        <v>1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0</v>
      </c>
      <c r="I1" s="1" t="s">
        <v>0</v>
      </c>
      <c r="J1" s="1" t="s">
        <v>0</v>
      </c>
      <c r="K1" s="1" t="s">
        <v>5</v>
      </c>
    </row>
    <row r="2" spans="2:13" x14ac:dyDescent="0.45">
      <c r="B2" s="3" t="s">
        <v>6</v>
      </c>
      <c r="C2" s="3" t="s">
        <v>7</v>
      </c>
      <c r="D2" s="3" t="s">
        <v>8</v>
      </c>
      <c r="E2" s="3" t="s">
        <v>9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</row>
    <row r="3" spans="2:13" x14ac:dyDescent="0.45">
      <c r="B3" s="4" t="s">
        <v>16</v>
      </c>
    </row>
    <row r="4" spans="2:13" x14ac:dyDescent="0.45">
      <c r="B4" s="4" t="s">
        <v>17</v>
      </c>
      <c r="C4" s="6">
        <v>2681195.16</v>
      </c>
      <c r="D4" s="6">
        <v>2688560.96</v>
      </c>
      <c r="E4" s="6">
        <v>2797037</v>
      </c>
      <c r="F4" s="6">
        <v>2829797</v>
      </c>
      <c r="G4" s="7">
        <v>2937706</v>
      </c>
      <c r="H4" s="6">
        <v>3030494</v>
      </c>
      <c r="I4" s="6">
        <v>3119423</v>
      </c>
      <c r="J4" s="6">
        <v>3211020</v>
      </c>
      <c r="K4" s="8">
        <f>((J4-G4)/G4)/4</f>
        <v>2.3259134848756139E-2</v>
      </c>
      <c r="L4" s="9">
        <f>G4/$G$13</f>
        <v>8.6749638643724827E-2</v>
      </c>
    </row>
    <row r="5" spans="2:13" x14ac:dyDescent="0.45">
      <c r="B5" s="4" t="s">
        <v>18</v>
      </c>
      <c r="C5" s="6">
        <v>3465814.2799999989</v>
      </c>
      <c r="D5" s="6">
        <v>3265545.47</v>
      </c>
      <c r="E5" s="6">
        <v>3422087</v>
      </c>
      <c r="F5" s="6">
        <v>3257558.997</v>
      </c>
      <c r="G5" s="7">
        <v>3071781</v>
      </c>
      <c r="H5" s="6">
        <v>3492052</v>
      </c>
      <c r="I5" s="6">
        <v>3608226</v>
      </c>
      <c r="J5" s="6">
        <v>3657723</v>
      </c>
      <c r="K5" s="8">
        <f t="shared" ref="K5:K39" si="0">((J5-G5)/G5)/4</f>
        <v>4.7687481627108182E-2</v>
      </c>
      <c r="L5" s="9">
        <f t="shared" ref="L5:L12" si="1">G5/$G$13</f>
        <v>9.0708835990619782E-2</v>
      </c>
    </row>
    <row r="6" spans="2:13" s="5" customFormat="1" x14ac:dyDescent="0.45">
      <c r="B6" s="4" t="s">
        <v>19</v>
      </c>
      <c r="C6" s="6">
        <v>10954395.109999999</v>
      </c>
      <c r="D6" s="6">
        <v>9789580.1300000008</v>
      </c>
      <c r="E6" s="6">
        <v>10272300</v>
      </c>
      <c r="F6" s="6">
        <v>11048256.999999998</v>
      </c>
      <c r="G6" s="7">
        <v>10907811</v>
      </c>
      <c r="H6" s="7">
        <v>11255967</v>
      </c>
      <c r="I6" s="7">
        <v>11706946</v>
      </c>
      <c r="J6" s="7">
        <v>12186085</v>
      </c>
      <c r="K6" s="8">
        <f t="shared" si="0"/>
        <v>2.9297216462588139E-2</v>
      </c>
      <c r="L6" s="10">
        <f t="shared" si="1"/>
        <v>0.32210461586150785</v>
      </c>
    </row>
    <row r="7" spans="2:13" x14ac:dyDescent="0.45">
      <c r="B7" s="4" t="s">
        <v>20</v>
      </c>
      <c r="C7" s="6">
        <v>2571014</v>
      </c>
      <c r="D7" s="6">
        <v>2575578</v>
      </c>
      <c r="E7" s="6">
        <v>2561916</v>
      </c>
      <c r="F7" s="6">
        <v>2663148.0099999998</v>
      </c>
      <c r="G7" s="7">
        <v>2782989.6704500001</v>
      </c>
      <c r="H7" s="6">
        <v>2908224.2056202502</v>
      </c>
      <c r="I7" s="6">
        <v>3039094.2948731598</v>
      </c>
      <c r="J7" s="6">
        <v>3175853.538142452</v>
      </c>
      <c r="K7" s="8">
        <f t="shared" si="0"/>
        <v>3.5291531249999855E-2</v>
      </c>
      <c r="L7" s="9">
        <f t="shared" si="1"/>
        <v>8.2180908593561211E-2</v>
      </c>
    </row>
    <row r="8" spans="2:13" x14ac:dyDescent="0.45">
      <c r="B8" s="4" t="s">
        <v>21</v>
      </c>
      <c r="C8" s="7">
        <v>2897360.61</v>
      </c>
      <c r="D8" s="7">
        <v>2962522.89</v>
      </c>
      <c r="E8" s="7">
        <v>4337259</v>
      </c>
      <c r="F8" s="7">
        <v>3469361</v>
      </c>
      <c r="G8" s="7">
        <v>3630714</v>
      </c>
      <c r="H8" s="7">
        <v>3582250</v>
      </c>
      <c r="I8" s="7">
        <v>3618349</v>
      </c>
      <c r="J8" s="7">
        <v>3655170</v>
      </c>
      <c r="K8" s="11">
        <f t="shared" si="0"/>
        <v>1.6839662942330351E-3</v>
      </c>
      <c r="L8" s="10">
        <f t="shared" si="1"/>
        <v>0.10721397155423747</v>
      </c>
    </row>
    <row r="9" spans="2:13" s="5" customFormat="1" x14ac:dyDescent="0.45">
      <c r="B9" s="4" t="s">
        <v>22</v>
      </c>
      <c r="C9" s="6">
        <v>7237117.5700000012</v>
      </c>
      <c r="D9" s="6">
        <v>7284828.8000000007</v>
      </c>
      <c r="E9" s="6">
        <v>8937940</v>
      </c>
      <c r="F9" s="6">
        <v>4859609</v>
      </c>
      <c r="G9" s="7">
        <v>7777554</v>
      </c>
      <c r="H9" s="7">
        <v>8701376</v>
      </c>
      <c r="I9" s="7">
        <v>8060662</v>
      </c>
      <c r="J9" s="7">
        <v>8792449</v>
      </c>
      <c r="K9" s="8">
        <f t="shared" si="0"/>
        <v>3.2622563597758371E-2</v>
      </c>
      <c r="L9" s="10">
        <f t="shared" si="1"/>
        <v>0.22966899990402601</v>
      </c>
    </row>
    <row r="10" spans="2:13" x14ac:dyDescent="0.45">
      <c r="B10" s="4" t="s">
        <v>23</v>
      </c>
      <c r="C10" s="6">
        <v>1228581.23</v>
      </c>
      <c r="D10" s="6">
        <v>1469838.99</v>
      </c>
      <c r="E10" s="6">
        <v>1708963</v>
      </c>
      <c r="F10" s="6">
        <v>2422562.2799999998</v>
      </c>
      <c r="G10" s="7">
        <v>1757869</v>
      </c>
      <c r="H10" s="6">
        <v>1813675</v>
      </c>
      <c r="I10" s="6">
        <v>1872271</v>
      </c>
      <c r="J10" s="6">
        <v>1933796</v>
      </c>
      <c r="K10" s="8">
        <f t="shared" si="0"/>
        <v>2.5019924692909427E-2</v>
      </c>
      <c r="L10" s="9">
        <f t="shared" si="1"/>
        <v>5.1909381174632833E-2</v>
      </c>
    </row>
    <row r="11" spans="2:13" x14ac:dyDescent="0.45">
      <c r="B11" s="4" t="s">
        <v>24</v>
      </c>
      <c r="C11" s="6">
        <v>789067.29</v>
      </c>
      <c r="D11" s="6">
        <v>649807.12</v>
      </c>
      <c r="E11" s="6">
        <v>769464</v>
      </c>
      <c r="F11" s="6">
        <v>950250</v>
      </c>
      <c r="G11" s="7">
        <v>997762.5</v>
      </c>
      <c r="H11" s="6">
        <v>1047650.625</v>
      </c>
      <c r="I11" s="6">
        <v>1100033.15625</v>
      </c>
      <c r="J11" s="6">
        <v>1155034.8140624999</v>
      </c>
      <c r="K11" s="8">
        <f t="shared" si="0"/>
        <v>3.9406249999999976E-2</v>
      </c>
      <c r="L11" s="9">
        <f t="shared" si="1"/>
        <v>2.946364827768997E-2</v>
      </c>
    </row>
    <row r="12" spans="2:13" x14ac:dyDescent="0.45">
      <c r="B12" s="4" t="s">
        <v>25</v>
      </c>
      <c r="C12" s="6">
        <v>530895</v>
      </c>
      <c r="D12" s="12">
        <v>0</v>
      </c>
      <c r="E12" s="13">
        <v>0</v>
      </c>
      <c r="F12" s="13">
        <v>0</v>
      </c>
      <c r="G12" s="14">
        <v>0</v>
      </c>
      <c r="H12" s="13">
        <v>0</v>
      </c>
      <c r="I12" s="13">
        <f>H12</f>
        <v>0</v>
      </c>
      <c r="J12" s="13">
        <f>I12</f>
        <v>0</v>
      </c>
      <c r="K12" s="8"/>
      <c r="L12" s="9">
        <f t="shared" si="1"/>
        <v>0</v>
      </c>
    </row>
    <row r="13" spans="2:13" x14ac:dyDescent="0.45">
      <c r="B13" s="4" t="s">
        <v>26</v>
      </c>
      <c r="C13" s="7">
        <f>SUM(C4:C12)</f>
        <v>32355440.249999996</v>
      </c>
      <c r="D13" s="7">
        <f t="shared" ref="D13:J13" si="2">SUM(D4:D12)</f>
        <v>30686262.360000003</v>
      </c>
      <c r="E13" s="7">
        <f>SUM(E4:E12)</f>
        <v>34806966</v>
      </c>
      <c r="F13" s="7">
        <f>SUM(F4:F12)</f>
        <v>31500543.287</v>
      </c>
      <c r="G13" s="7">
        <f t="shared" si="2"/>
        <v>33864187.170450002</v>
      </c>
      <c r="H13" s="7">
        <f t="shared" si="2"/>
        <v>35831688.830620252</v>
      </c>
      <c r="I13" s="7">
        <f t="shared" si="2"/>
        <v>36125004.451123163</v>
      </c>
      <c r="J13" s="7">
        <f t="shared" si="2"/>
        <v>37767131.352204949</v>
      </c>
      <c r="K13" s="8">
        <f t="shared" si="0"/>
        <v>2.8813213219249127E-2</v>
      </c>
      <c r="L13" s="15"/>
    </row>
    <row r="14" spans="2:13" x14ac:dyDescent="0.45">
      <c r="B14" s="4"/>
      <c r="C14" s="7"/>
      <c r="D14" s="7"/>
      <c r="E14" s="7"/>
      <c r="F14" s="7"/>
      <c r="G14" s="7"/>
      <c r="H14" s="8"/>
      <c r="I14" s="8"/>
      <c r="J14" s="8"/>
      <c r="K14" s="8"/>
      <c r="L14" s="15"/>
    </row>
    <row r="15" spans="2:13" x14ac:dyDescent="0.45">
      <c r="B15" s="4" t="s">
        <v>27</v>
      </c>
      <c r="C15" s="6">
        <v>259793.85</v>
      </c>
      <c r="D15" s="6">
        <v>223497.58</v>
      </c>
      <c r="E15" s="6">
        <v>260799</v>
      </c>
      <c r="F15" s="6">
        <v>285800</v>
      </c>
      <c r="G15" s="7">
        <v>300090</v>
      </c>
      <c r="H15" s="6">
        <v>315094.5</v>
      </c>
      <c r="I15" s="6">
        <v>330849.22499999998</v>
      </c>
      <c r="J15" s="6">
        <v>347391.68625000003</v>
      </c>
      <c r="K15" s="8">
        <f>((J15-G15)/G15)/4</f>
        <v>3.9406250000000025E-2</v>
      </c>
      <c r="L15" s="15"/>
    </row>
    <row r="16" spans="2:13" x14ac:dyDescent="0.45">
      <c r="B16" s="4"/>
      <c r="C16" s="6"/>
      <c r="D16" s="6"/>
      <c r="E16" s="6"/>
      <c r="F16" s="6"/>
      <c r="G16" s="16"/>
      <c r="L16" s="15"/>
      <c r="M16" s="17"/>
    </row>
    <row r="17" spans="2:19" x14ac:dyDescent="0.45">
      <c r="B17" s="4" t="s">
        <v>28</v>
      </c>
      <c r="K17" s="15"/>
      <c r="L17" s="15"/>
    </row>
    <row r="18" spans="2:19" x14ac:dyDescent="0.45">
      <c r="B18" s="4" t="s">
        <v>29</v>
      </c>
      <c r="K18" s="18"/>
      <c r="L18" s="15"/>
    </row>
    <row r="19" spans="2:19" x14ac:dyDescent="0.45">
      <c r="B19" s="4" t="s">
        <v>30</v>
      </c>
      <c r="C19" s="6">
        <v>6257758.7899999991</v>
      </c>
      <c r="D19" s="6">
        <v>6656163.6399999978</v>
      </c>
      <c r="E19" s="6">
        <v>6535354</v>
      </c>
      <c r="F19" s="6">
        <v>5715345.5153031861</v>
      </c>
      <c r="G19" s="7">
        <v>6495043</v>
      </c>
      <c r="H19" s="6">
        <v>6905601</v>
      </c>
      <c r="I19" s="6">
        <v>7435039</v>
      </c>
      <c r="J19" s="6">
        <v>8017421</v>
      </c>
      <c r="K19" s="18">
        <f t="shared" si="0"/>
        <v>5.8597687497988854E-2</v>
      </c>
      <c r="L19" s="9"/>
      <c r="M19" s="19"/>
      <c r="N19" s="19"/>
      <c r="O19" s="19"/>
      <c r="P19" s="19"/>
      <c r="Q19" s="19"/>
      <c r="R19" s="19"/>
      <c r="S19" s="19"/>
    </row>
    <row r="20" spans="2:19" x14ac:dyDescent="0.45">
      <c r="B20" s="4" t="s">
        <v>31</v>
      </c>
      <c r="C20" s="6">
        <v>13674141.000000002</v>
      </c>
      <c r="D20" s="6">
        <v>14088806.010000004</v>
      </c>
      <c r="E20" s="6">
        <v>15060019</v>
      </c>
      <c r="F20" s="6">
        <v>14286214.693362217</v>
      </c>
      <c r="G20" s="7">
        <v>15177623</v>
      </c>
      <c r="H20" s="6">
        <v>15524689</v>
      </c>
      <c r="I20" s="6">
        <v>15681819</v>
      </c>
      <c r="J20" s="6">
        <v>15995456</v>
      </c>
      <c r="K20" s="18">
        <f t="shared" si="0"/>
        <v>1.3471032321727848E-2</v>
      </c>
      <c r="L20" s="15"/>
    </row>
    <row r="21" spans="2:19" x14ac:dyDescent="0.45">
      <c r="B21" s="4" t="s">
        <v>32</v>
      </c>
      <c r="C21" s="7">
        <f>C19+C20</f>
        <v>19931899.789999999</v>
      </c>
      <c r="D21" s="7">
        <f t="shared" ref="D21:J21" si="3">D19+D20</f>
        <v>20744969.650000002</v>
      </c>
      <c r="E21" s="7">
        <f>E19+E20</f>
        <v>21595373</v>
      </c>
      <c r="F21" s="7">
        <f>F19+F20</f>
        <v>20001560.208665404</v>
      </c>
      <c r="G21" s="7">
        <f t="shared" si="3"/>
        <v>21672666</v>
      </c>
      <c r="H21" s="7">
        <f t="shared" si="3"/>
        <v>22430290</v>
      </c>
      <c r="I21" s="7">
        <f t="shared" si="3"/>
        <v>23116858</v>
      </c>
      <c r="J21" s="7">
        <f t="shared" si="3"/>
        <v>24012877</v>
      </c>
      <c r="K21" s="18">
        <f t="shared" si="0"/>
        <v>2.6994959918636683E-2</v>
      </c>
      <c r="L21" s="15"/>
    </row>
    <row r="22" spans="2:19" x14ac:dyDescent="0.45">
      <c r="B22" s="4"/>
      <c r="C22" s="7"/>
      <c r="D22" s="7"/>
      <c r="E22" s="7"/>
      <c r="F22" s="7"/>
      <c r="G22" s="16"/>
      <c r="H22" s="8">
        <f>(H20-G20)/G20</f>
        <v>2.2866953540748771E-2</v>
      </c>
      <c r="I22" s="8">
        <f>(I20-H20)/H20</f>
        <v>1.0121297759974451E-2</v>
      </c>
      <c r="J22" s="8">
        <f>(J20-I20)/I20</f>
        <v>2.0000039536229822E-2</v>
      </c>
      <c r="K22" s="20">
        <f>AVERAGE(G22:J22)</f>
        <v>1.7662763612317681E-2</v>
      </c>
      <c r="L22" s="15"/>
    </row>
    <row r="23" spans="2:19" x14ac:dyDescent="0.45">
      <c r="B23" s="4" t="s">
        <v>33</v>
      </c>
      <c r="K23" s="15"/>
      <c r="L23" s="15"/>
    </row>
    <row r="24" spans="2:19" s="22" customFormat="1" x14ac:dyDescent="0.45">
      <c r="B24" s="4" t="s">
        <v>34</v>
      </c>
      <c r="C24" s="6">
        <v>1118816.8799999999</v>
      </c>
      <c r="D24" s="6">
        <v>1057639.73</v>
      </c>
      <c r="E24" s="6">
        <v>1280018</v>
      </c>
      <c r="F24" s="6">
        <v>1122964.19</v>
      </c>
      <c r="G24" s="7">
        <v>1079270</v>
      </c>
      <c r="H24" s="6">
        <v>1263969</v>
      </c>
      <c r="I24" s="6">
        <v>1166575</v>
      </c>
      <c r="J24" s="6">
        <v>1315062</v>
      </c>
      <c r="K24" s="8">
        <f t="shared" si="0"/>
        <v>5.4618399473718347E-2</v>
      </c>
      <c r="L24" s="21">
        <f t="shared" ref="L24:L37" si="4">J24/$J$39</f>
        <v>8.5627480880223344E-2</v>
      </c>
    </row>
    <row r="25" spans="2:19" s="22" customFormat="1" x14ac:dyDescent="0.45">
      <c r="B25" s="4" t="s">
        <v>35</v>
      </c>
      <c r="C25" s="6">
        <v>1004879.78</v>
      </c>
      <c r="D25" s="6">
        <v>992927.74</v>
      </c>
      <c r="E25" s="6">
        <v>895699</v>
      </c>
      <c r="F25" s="6">
        <v>1364620.04366</v>
      </c>
      <c r="G25" s="7">
        <v>1424056</v>
      </c>
      <c r="H25" s="6">
        <v>1462409</v>
      </c>
      <c r="I25" s="6">
        <v>1388809</v>
      </c>
      <c r="J25" s="6">
        <v>1462409</v>
      </c>
      <c r="K25" s="8">
        <f t="shared" si="0"/>
        <v>6.7330568460790864E-3</v>
      </c>
      <c r="L25" s="21">
        <f t="shared" si="4"/>
        <v>9.5221669158234767E-2</v>
      </c>
    </row>
    <row r="26" spans="2:19" x14ac:dyDescent="0.45">
      <c r="B26" s="4" t="s">
        <v>36</v>
      </c>
      <c r="C26" s="6">
        <v>49637.4</v>
      </c>
      <c r="D26" s="6">
        <v>48769.53</v>
      </c>
      <c r="E26" s="6">
        <v>56178</v>
      </c>
      <c r="F26" s="6">
        <v>57144</v>
      </c>
      <c r="G26" s="7">
        <v>59742</v>
      </c>
      <c r="H26" s="6">
        <v>62479</v>
      </c>
      <c r="I26" s="6">
        <v>63632</v>
      </c>
      <c r="J26" s="6">
        <v>64809</v>
      </c>
      <c r="K26" s="18">
        <f t="shared" si="0"/>
        <v>2.1203675805965654E-2</v>
      </c>
      <c r="L26" s="23">
        <f t="shared" si="4"/>
        <v>4.2199009692063146E-3</v>
      </c>
    </row>
    <row r="27" spans="2:19" x14ac:dyDescent="0.45">
      <c r="B27" s="4" t="s">
        <v>37</v>
      </c>
      <c r="C27" s="6">
        <v>233594.06</v>
      </c>
      <c r="D27" s="6">
        <v>268516.96999999997</v>
      </c>
      <c r="E27" s="6">
        <v>251680</v>
      </c>
      <c r="F27" s="6">
        <v>247170.11</v>
      </c>
      <c r="G27" s="7">
        <v>255360</v>
      </c>
      <c r="H27" s="6">
        <v>254360</v>
      </c>
      <c r="I27" s="6">
        <f>H27</f>
        <v>254360</v>
      </c>
      <c r="J27" s="6">
        <f>I27</f>
        <v>254360</v>
      </c>
      <c r="K27" s="18">
        <f t="shared" si="0"/>
        <v>-9.7901002506265659E-4</v>
      </c>
      <c r="L27" s="23">
        <f t="shared" si="4"/>
        <v>1.6562113449170919E-2</v>
      </c>
    </row>
    <row r="28" spans="2:19" s="5" customFormat="1" x14ac:dyDescent="0.45">
      <c r="B28" s="4" t="s">
        <v>38</v>
      </c>
      <c r="C28" s="6">
        <v>1316527</v>
      </c>
      <c r="D28" s="6">
        <v>1151253</v>
      </c>
      <c r="E28" s="6">
        <v>1287481</v>
      </c>
      <c r="F28" s="6">
        <v>1118747</v>
      </c>
      <c r="G28" s="7">
        <v>1251151</v>
      </c>
      <c r="H28" s="6">
        <v>1421734</v>
      </c>
      <c r="I28" s="6">
        <v>1182669</v>
      </c>
      <c r="J28" s="6">
        <v>1421856</v>
      </c>
      <c r="K28" s="18">
        <f t="shared" si="0"/>
        <v>3.4109591887789725E-2</v>
      </c>
      <c r="L28" s="24">
        <f t="shared" si="4"/>
        <v>9.2581146329550112E-2</v>
      </c>
    </row>
    <row r="29" spans="2:19" x14ac:dyDescent="0.45">
      <c r="B29" s="4" t="s">
        <v>39</v>
      </c>
      <c r="C29" s="6">
        <v>677680.29</v>
      </c>
      <c r="D29" s="6">
        <v>633949.73</v>
      </c>
      <c r="E29" s="6">
        <v>785711</v>
      </c>
      <c r="F29" s="6">
        <v>664725</v>
      </c>
      <c r="G29" s="7">
        <v>725094</v>
      </c>
      <c r="H29" s="6">
        <v>721547</v>
      </c>
      <c r="I29" s="6">
        <v>735168</v>
      </c>
      <c r="J29" s="6">
        <v>749061</v>
      </c>
      <c r="K29" s="18">
        <f t="shared" si="0"/>
        <v>8.2634113645954875E-3</v>
      </c>
      <c r="L29" s="23">
        <f t="shared" si="4"/>
        <v>4.8773522811563996E-2</v>
      </c>
    </row>
    <row r="30" spans="2:19" s="5" customFormat="1" x14ac:dyDescent="0.45">
      <c r="B30" s="4" t="s">
        <v>40</v>
      </c>
      <c r="C30" s="6">
        <v>2076013.35</v>
      </c>
      <c r="D30" s="6">
        <v>2359978.69</v>
      </c>
      <c r="E30" s="6">
        <v>2583567</v>
      </c>
      <c r="F30" s="6">
        <v>1666954.6</v>
      </c>
      <c r="G30" s="7">
        <v>2587896</v>
      </c>
      <c r="H30" s="6">
        <v>2525483</v>
      </c>
      <c r="I30" s="6">
        <v>2471134</v>
      </c>
      <c r="J30" s="6">
        <v>2526797</v>
      </c>
      <c r="K30" s="18">
        <f t="shared" si="0"/>
        <v>-5.9023817031287193E-3</v>
      </c>
      <c r="L30" s="24">
        <f t="shared" si="4"/>
        <v>0.16452704268369528</v>
      </c>
    </row>
    <row r="31" spans="2:19" x14ac:dyDescent="0.45">
      <c r="B31" s="4" t="s">
        <v>41</v>
      </c>
      <c r="C31" s="6">
        <v>153213.54999999999</v>
      </c>
      <c r="D31" s="6">
        <v>134428.51999999999</v>
      </c>
      <c r="E31" s="6">
        <v>155857</v>
      </c>
      <c r="F31" s="6">
        <v>150652.94</v>
      </c>
      <c r="G31" s="7">
        <v>158311</v>
      </c>
      <c r="H31" s="6">
        <v>166094.86635</v>
      </c>
      <c r="I31" s="6">
        <v>174399.60966749999</v>
      </c>
      <c r="J31" s="6">
        <v>183119.59015087501</v>
      </c>
      <c r="K31" s="18">
        <f t="shared" si="0"/>
        <v>3.9176984149672182E-2</v>
      </c>
      <c r="L31" s="23">
        <f t="shared" si="4"/>
        <v>1.1923444829550534E-2</v>
      </c>
    </row>
    <row r="32" spans="2:19" x14ac:dyDescent="0.45">
      <c r="B32" s="4" t="s">
        <v>42</v>
      </c>
      <c r="C32" s="6">
        <v>1115360</v>
      </c>
      <c r="D32" s="6">
        <v>786077.12</v>
      </c>
      <c r="E32" s="6">
        <v>1319757</v>
      </c>
      <c r="F32" s="6">
        <v>551311</v>
      </c>
      <c r="G32" s="7">
        <v>722029</v>
      </c>
      <c r="H32" s="6">
        <v>932051</v>
      </c>
      <c r="I32" s="6">
        <v>772300</v>
      </c>
      <c r="J32" s="6">
        <v>985242</v>
      </c>
      <c r="K32" s="8">
        <f t="shared" si="0"/>
        <v>9.1136574846716681E-2</v>
      </c>
      <c r="L32" s="23">
        <f t="shared" si="4"/>
        <v>6.4151949122849716E-2</v>
      </c>
    </row>
    <row r="33" spans="2:12" x14ac:dyDescent="0.45">
      <c r="B33" s="4" t="s">
        <v>43</v>
      </c>
      <c r="C33" s="6">
        <v>523513.15</v>
      </c>
      <c r="D33" s="6">
        <v>645008.31000000006</v>
      </c>
      <c r="E33" s="6">
        <v>650673</v>
      </c>
      <c r="F33" s="6">
        <v>652811.29995999997</v>
      </c>
      <c r="G33" s="7">
        <v>674710</v>
      </c>
      <c r="H33" s="6">
        <v>682162</v>
      </c>
      <c r="I33" s="6">
        <v>695459</v>
      </c>
      <c r="J33" s="6">
        <v>709022</v>
      </c>
      <c r="K33" s="18">
        <f t="shared" si="0"/>
        <v>1.2713610291829082E-2</v>
      </c>
      <c r="L33" s="23">
        <f t="shared" si="4"/>
        <v>4.6166468005810916E-2</v>
      </c>
    </row>
    <row r="34" spans="2:12" s="5" customFormat="1" x14ac:dyDescent="0.45">
      <c r="B34" s="4" t="s">
        <v>44</v>
      </c>
      <c r="C34" s="6">
        <v>5140684.67</v>
      </c>
      <c r="D34" s="6">
        <v>5810324.2699999996</v>
      </c>
      <c r="E34" s="6">
        <v>5299965</v>
      </c>
      <c r="F34" s="6">
        <v>4489105</v>
      </c>
      <c r="G34" s="7">
        <v>4499972</v>
      </c>
      <c r="H34" s="6">
        <v>4707977</v>
      </c>
      <c r="I34" s="6">
        <v>4678362</v>
      </c>
      <c r="J34" s="6">
        <v>4708754</v>
      </c>
      <c r="K34" s="18">
        <f t="shared" si="0"/>
        <v>1.1599072172004626E-2</v>
      </c>
      <c r="L34" s="24">
        <f t="shared" si="4"/>
        <v>0.30660055807610226</v>
      </c>
    </row>
    <row r="35" spans="2:12" x14ac:dyDescent="0.45">
      <c r="B35" s="4" t="s">
        <v>45</v>
      </c>
      <c r="C35" s="25">
        <v>-8186.74</v>
      </c>
      <c r="D35" s="6">
        <v>3000</v>
      </c>
      <c r="E35" s="6">
        <v>3063</v>
      </c>
      <c r="F35" s="6">
        <v>2999.995555556</v>
      </c>
      <c r="G35" s="7">
        <v>3184.9706000000001</v>
      </c>
      <c r="H35" s="6">
        <v>3417.75</v>
      </c>
      <c r="I35" s="6">
        <v>3588.6374999999998</v>
      </c>
      <c r="J35" s="6">
        <v>3768.069375</v>
      </c>
      <c r="K35" s="18">
        <f t="shared" si="0"/>
        <v>4.5769557103604024E-2</v>
      </c>
      <c r="L35" s="23">
        <f t="shared" si="4"/>
        <v>2.4534986819113288E-4</v>
      </c>
    </row>
    <row r="36" spans="2:12" x14ac:dyDescent="0.45">
      <c r="B36" s="4" t="s">
        <v>46</v>
      </c>
      <c r="C36" s="6">
        <v>167387.1</v>
      </c>
      <c r="D36" s="6">
        <v>162642.60999999999</v>
      </c>
      <c r="E36" s="6">
        <v>163377</v>
      </c>
      <c r="F36" s="6">
        <v>159327.46</v>
      </c>
      <c r="G36" s="7">
        <v>175228.04355</v>
      </c>
      <c r="H36" s="6">
        <v>183989.44572749999</v>
      </c>
      <c r="I36" s="6">
        <v>193188.91801387499</v>
      </c>
      <c r="J36" s="6">
        <v>202848.363914569</v>
      </c>
      <c r="K36" s="18">
        <f t="shared" si="0"/>
        <v>3.9406250000000344E-2</v>
      </c>
      <c r="L36" s="23">
        <f t="shared" si="4"/>
        <v>1.3208042208412487E-2</v>
      </c>
    </row>
    <row r="37" spans="2:12" x14ac:dyDescent="0.45">
      <c r="B37" s="4" t="s">
        <v>47</v>
      </c>
      <c r="C37" s="6">
        <v>659484.81999999995</v>
      </c>
      <c r="D37" s="6">
        <v>635949.73</v>
      </c>
      <c r="E37" s="6">
        <v>848022</v>
      </c>
      <c r="F37" s="6">
        <v>1336216.32</v>
      </c>
      <c r="G37" s="7">
        <v>770835.32</v>
      </c>
      <c r="H37" s="6">
        <v>770835.32</v>
      </c>
      <c r="I37" s="6">
        <v>770835.32</v>
      </c>
      <c r="J37" s="6">
        <v>770835.32</v>
      </c>
      <c r="K37" s="18">
        <f t="shared" si="0"/>
        <v>0</v>
      </c>
      <c r="L37" s="23">
        <f t="shared" si="4"/>
        <v>5.0191311607438151E-2</v>
      </c>
    </row>
    <row r="38" spans="2:12" x14ac:dyDescent="0.45">
      <c r="B38" s="4" t="s">
        <v>48</v>
      </c>
      <c r="C38" s="6">
        <v>20305</v>
      </c>
      <c r="D38" s="6">
        <v>0</v>
      </c>
      <c r="E38" s="6">
        <v>16394</v>
      </c>
      <c r="F38" s="6">
        <v>424622</v>
      </c>
      <c r="G38" s="7">
        <v>0</v>
      </c>
      <c r="H38" s="6">
        <v>0</v>
      </c>
      <c r="I38" s="6">
        <v>0</v>
      </c>
      <c r="J38" s="6">
        <v>0</v>
      </c>
      <c r="K38" s="18"/>
      <c r="L38" s="15"/>
    </row>
    <row r="39" spans="2:12" x14ac:dyDescent="0.45">
      <c r="B39" s="4" t="s">
        <v>49</v>
      </c>
      <c r="C39" s="7">
        <f>SUM(C24:C38)</f>
        <v>14248910.309999999</v>
      </c>
      <c r="D39" s="7">
        <f>SUM(D24:D38)</f>
        <v>14690465.949999999</v>
      </c>
      <c r="E39" s="7">
        <f>SUM(E24:E38)</f>
        <v>15597442</v>
      </c>
      <c r="F39" s="7">
        <f>SUM(F24:F38)</f>
        <v>14009370.959175557</v>
      </c>
      <c r="G39" s="7">
        <f t="shared" ref="G39:J39" si="5">SUM(G24:G38)</f>
        <v>14386839.33415</v>
      </c>
      <c r="H39" s="7">
        <f t="shared" si="5"/>
        <v>15158508.382077498</v>
      </c>
      <c r="I39" s="7">
        <f t="shared" si="5"/>
        <v>14550480.485181373</v>
      </c>
      <c r="J39" s="7">
        <f t="shared" si="5"/>
        <v>15357943.343440445</v>
      </c>
      <c r="K39" s="18">
        <f t="shared" si="0"/>
        <v>1.687486713960409E-2</v>
      </c>
      <c r="L39" s="15"/>
    </row>
    <row r="40" spans="2:12" hidden="1" x14ac:dyDescent="0.45">
      <c r="B40" s="4"/>
      <c r="C40" s="7"/>
      <c r="D40" s="7"/>
      <c r="E40" s="7"/>
      <c r="F40" s="7"/>
      <c r="G40" s="16">
        <f>(G39-E39)/E39</f>
        <v>-7.7615461936002106E-2</v>
      </c>
      <c r="H40" s="26">
        <f>(H39-G39)/G39</f>
        <v>5.3637149203146391E-2</v>
      </c>
      <c r="I40" s="26">
        <f t="shared" ref="I40:J40" si="6">(I39-H39)/H39</f>
        <v>-4.0111327682809547E-2</v>
      </c>
      <c r="J40" s="26">
        <f t="shared" si="6"/>
        <v>5.5493896512999408E-2</v>
      </c>
      <c r="K40" s="20">
        <f>AVERAGE(G40:J40)</f>
        <v>-2.1489359756664619E-3</v>
      </c>
      <c r="L40" s="15"/>
    </row>
    <row r="41" spans="2:12" x14ac:dyDescent="0.45">
      <c r="C41" s="27">
        <v>-20305</v>
      </c>
      <c r="G41" s="28"/>
      <c r="H41" s="8">
        <f>(H39-G39)/G39</f>
        <v>5.3637149203146391E-2</v>
      </c>
      <c r="I41" s="8">
        <f t="shared" ref="I41:J41" si="7">(I39-H39)/H39</f>
        <v>-4.0111327682809547E-2</v>
      </c>
      <c r="J41" s="8">
        <f t="shared" si="7"/>
        <v>5.5493896512999408E-2</v>
      </c>
      <c r="K41" s="20">
        <f>AVERAGE(H41:J41)</f>
        <v>2.3006572677778753E-2</v>
      </c>
      <c r="L41" s="15"/>
    </row>
    <row r="42" spans="2:12" x14ac:dyDescent="0.45">
      <c r="B42" s="4" t="s">
        <v>50</v>
      </c>
      <c r="C42" s="7">
        <f>C21+C39+C38+C41</f>
        <v>34180810.099999994</v>
      </c>
      <c r="D42" s="7">
        <f>D21+D39</f>
        <v>35435435.600000001</v>
      </c>
      <c r="E42" s="7">
        <f>E21+E39</f>
        <v>37192815</v>
      </c>
      <c r="F42" s="7">
        <f>F21+F39</f>
        <v>34010931.167840958</v>
      </c>
      <c r="G42" s="7">
        <f t="shared" ref="G42:J42" si="8">G21+G39</f>
        <v>36059505.334150001</v>
      </c>
      <c r="H42" s="7">
        <f t="shared" si="8"/>
        <v>37588798.3820775</v>
      </c>
      <c r="I42" s="7">
        <f t="shared" si="8"/>
        <v>37667338.485181376</v>
      </c>
      <c r="J42" s="7">
        <f t="shared" si="8"/>
        <v>39370820.343440443</v>
      </c>
      <c r="K42" s="18">
        <f t="shared" ref="K42:K44" si="9">((J42-G42)/G42)/4</f>
        <v>2.2957296409127907E-2</v>
      </c>
      <c r="L42" s="15"/>
    </row>
    <row r="43" spans="2:12" x14ac:dyDescent="0.45">
      <c r="B43" s="4" t="s">
        <v>51</v>
      </c>
      <c r="C43" s="29">
        <f>C13-C15-C42</f>
        <v>-2085163.6999999993</v>
      </c>
      <c r="D43" s="30">
        <f>D13-D15-D42</f>
        <v>-4972670.8199999966</v>
      </c>
      <c r="E43" s="30">
        <f>E13-E15-E42</f>
        <v>-2646648</v>
      </c>
      <c r="F43" s="30">
        <f>F13-F15-F42</f>
        <v>-2796187.8808409572</v>
      </c>
      <c r="G43" s="31">
        <f>G13-G15-G42</f>
        <v>-2495408.1636999995</v>
      </c>
      <c r="H43" s="30">
        <f>H13-H15-H42</f>
        <v>-2072204.0514572486</v>
      </c>
      <c r="I43" s="30">
        <f>I13-I15-I42</f>
        <v>-1873183.2590582147</v>
      </c>
      <c r="J43" s="30">
        <f>J13-J15-J42</f>
        <v>-1951080.6774854958</v>
      </c>
      <c r="K43" s="18">
        <f t="shared" si="9"/>
        <v>-5.4532911101747045E-2</v>
      </c>
      <c r="L43" s="15"/>
    </row>
    <row r="44" spans="2:12" x14ac:dyDescent="0.45">
      <c r="B44" s="4" t="s">
        <v>52</v>
      </c>
      <c r="C44" s="32">
        <f>C43+C37</f>
        <v>-1425678.8799999994</v>
      </c>
      <c r="D44" s="32">
        <f>D43+D37</f>
        <v>-4336721.0899999961</v>
      </c>
      <c r="E44" s="32">
        <f>E43+E37</f>
        <v>-1798626</v>
      </c>
      <c r="F44" s="32">
        <f>F43+F37</f>
        <v>-1459971.5608409571</v>
      </c>
      <c r="G44" s="33">
        <f t="shared" ref="G44:J44" si="10">G43+G37</f>
        <v>-1724572.8436999996</v>
      </c>
      <c r="H44" s="32">
        <f t="shared" si="10"/>
        <v>-1301368.7314572488</v>
      </c>
      <c r="I44" s="32">
        <f t="shared" si="10"/>
        <v>-1102347.9390582149</v>
      </c>
      <c r="J44" s="32">
        <f t="shared" si="10"/>
        <v>-1180245.357485496</v>
      </c>
      <c r="K44" s="18">
        <f t="shared" si="9"/>
        <v>-7.8907581115372258E-2</v>
      </c>
      <c r="L44" s="15"/>
    </row>
    <row r="47" spans="2:12" x14ac:dyDescent="0.45">
      <c r="B47" s="34"/>
    </row>
    <row r="51" spans="2:2" x14ac:dyDescent="0.45">
      <c r="B51" s="15"/>
    </row>
    <row r="52" spans="2:2" x14ac:dyDescent="0.45">
      <c r="B52" s="15"/>
    </row>
  </sheetData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P+L</vt:lpstr>
      <vt:lpstr>'P+L'!Print_Area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Valentine</dc:creator>
  <cp:lastModifiedBy>Dave Valentine</cp:lastModifiedBy>
  <cp:lastPrinted>2025-04-08T14:27:33Z</cp:lastPrinted>
  <dcterms:created xsi:type="dcterms:W3CDTF">2025-04-08T14:26:07Z</dcterms:created>
  <dcterms:modified xsi:type="dcterms:W3CDTF">2025-04-08T14:31:35Z</dcterms:modified>
</cp:coreProperties>
</file>